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St. 18 (b)" sheetId="1" r:id="rId1"/>
  </sheets>
  <definedNames>
    <definedName name="_xlnm.Print_Area" localSheetId="0">'St. 18 (b)'!$A$1:$O$60</definedName>
    <definedName name="_xlnm.Print_Titles" localSheetId="0">'St. 18 (b)'!$A:$B,'St. 18 (b)'!$1:$4</definedName>
  </definedNames>
  <calcPr fullCalcOnLoad="1"/>
</workbook>
</file>

<file path=xl/sharedStrings.xml><?xml version="1.0" encoding="utf-8"?>
<sst xmlns="http://schemas.openxmlformats.org/spreadsheetml/2006/main" count="81" uniqueCount="79">
  <si>
    <t>Head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</si>
  <si>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</si>
  <si>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</si>
  <si>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</si>
  <si>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</si>
  <si>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</si>
  <si>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</si>
  <si>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</si>
  <si>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</si>
  <si>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RE</t>
  </si>
  <si>
    <t>BE</t>
  </si>
  <si>
    <t>Estimate</t>
  </si>
  <si>
    <t xml:space="preserve">Internal debt of the State Government </t>
  </si>
  <si>
    <t>Loans from Life Insurance Corporation of India</t>
  </si>
  <si>
    <t>Loans from General Insurance Corporation of India</t>
  </si>
  <si>
    <t>Loans  from the National Bank for Agricultural and Rural Development</t>
  </si>
  <si>
    <t>Compensation and other Bonds</t>
  </si>
  <si>
    <t>Loans from the State Bank of India and other Banks</t>
  </si>
  <si>
    <t xml:space="preserve">Loans from National Co-operative Development Corporation </t>
  </si>
  <si>
    <t xml:space="preserve">Loans from the Other Institutions </t>
  </si>
  <si>
    <t>Ways and Means Advances from Reserve Bank of India</t>
  </si>
  <si>
    <t>Special securities issued to National Small Savings Fund of the Central Government</t>
  </si>
  <si>
    <t xml:space="preserve"> Other Loans</t>
  </si>
  <si>
    <t>Total 6003</t>
  </si>
  <si>
    <t>Loans and Advances from the Central Government</t>
  </si>
  <si>
    <t xml:space="preserve">01 </t>
  </si>
  <si>
    <t>Non-Plan Loans</t>
  </si>
  <si>
    <t>Total '01</t>
  </si>
  <si>
    <t xml:space="preserve">02 </t>
  </si>
  <si>
    <t>Loans for State/Union Territory Plan Schemes</t>
  </si>
  <si>
    <t>Block Loans</t>
  </si>
  <si>
    <t>Loans and Advances Plan Assistance for relief on account of Natural Calamities</t>
  </si>
  <si>
    <t xml:space="preserve">Loans against External Assistance  received in kind </t>
  </si>
  <si>
    <t>1984-89 State Plan Loans consolidated in terms of recommendations of the Ninth Finance Commission</t>
  </si>
  <si>
    <t>State Plan Loans consolidated in terms of recommendations of the 12th Finance Commission</t>
  </si>
  <si>
    <t>Village and Small Industries</t>
  </si>
  <si>
    <t>Total '03</t>
  </si>
  <si>
    <t xml:space="preserve">06 </t>
  </si>
  <si>
    <t>Ways and Means Advances</t>
  </si>
  <si>
    <t>Ways and Means Advances for Plan Schemes</t>
  </si>
  <si>
    <t>Ways and Means Advances towards Expenditure on upgradation of Standards of Administration</t>
  </si>
  <si>
    <t>Rehabilitationof Displaced Persons, Repartriates etc.</t>
  </si>
  <si>
    <t>National Loan  Scholarship Scheme</t>
  </si>
  <si>
    <t>Loans to clear overdrafts advanced during 1982-83 and 1983-84</t>
  </si>
  <si>
    <t>Consolidated Loans to Orissa for Hirakund Project - Stage I</t>
  </si>
  <si>
    <t>Small Savings Loans</t>
  </si>
  <si>
    <t>Pre-1979-80 consolidated Loans for productive and Semi productive purposes</t>
  </si>
  <si>
    <t>1979-84 consolidated Loans</t>
  </si>
  <si>
    <t>Rehabilitation of Gold Smiths</t>
  </si>
  <si>
    <t>Other Loans</t>
  </si>
  <si>
    <t>Total 07</t>
  </si>
  <si>
    <t>Total 6004</t>
  </si>
  <si>
    <t>2015-16</t>
  </si>
  <si>
    <t>2016-17</t>
  </si>
  <si>
    <t>2017-18</t>
  </si>
  <si>
    <t>2018-19</t>
  </si>
  <si>
    <t>2019-20</t>
  </si>
  <si>
    <t>ii. Not bearing interest</t>
  </si>
  <si>
    <t>i. bearing interest</t>
  </si>
  <si>
    <t>Market Loan of which</t>
  </si>
  <si>
    <t>Disbursements</t>
  </si>
  <si>
    <t xml:space="preserve"> Loans to cover gap in resources</t>
  </si>
  <si>
    <t xml:space="preserve"> Share of Small Savings Collections</t>
  </si>
  <si>
    <t xml:space="preserve">  House Building Advances</t>
  </si>
  <si>
    <t xml:space="preserve">Total 02 </t>
  </si>
  <si>
    <t xml:space="preserve">03 </t>
  </si>
  <si>
    <t>Loans from Central Plan Schemes</t>
  </si>
  <si>
    <t xml:space="preserve">04 </t>
  </si>
  <si>
    <t>Loans for Centrally Sponsored 
Plan Schemes</t>
  </si>
  <si>
    <t>05</t>
  </si>
  <si>
    <t xml:space="preserve"> Loans for Special  Schemes</t>
  </si>
  <si>
    <t xml:space="preserve"> Schemes of North Eastern Council</t>
  </si>
  <si>
    <t xml:space="preserve"> Ways and Means Advances towards Expenditure  on net Interest liability on account of  fresh borrowings and lendings</t>
  </si>
  <si>
    <t xml:space="preserve"> Other Ways and Means Advances</t>
  </si>
  <si>
    <t>Total of 6</t>
  </si>
  <si>
    <t xml:space="preserve">07 </t>
  </si>
  <si>
    <t>Pre-1984-85 Loans</t>
  </si>
  <si>
    <t>Pre-1979-80 consolidated laons reconsolidated into 25 year and 30 year loans</t>
  </si>
  <si>
    <t>Total Public Debt Total (6003 + 6004)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</si>
</sst>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9" fillId="24" borderId="10" xfId="0" applyNumberFormat="1" applyFont="1" applyFill="1" applyBorder="1" applyAlignment="1">
      <alignment horizontal="right" vertical="center"/>
    </xf>
    <xf numFmtId="2" fontId="18" fillId="24" borderId="10" xfId="0" applyNumberFormat="1" applyFont="1" applyFill="1" applyBorder="1" applyAlignment="1">
      <alignment vertical="center"/>
    </xf>
    <xf numFmtId="2" fontId="19" fillId="24" borderId="10" xfId="0" applyNumberFormat="1" applyFont="1" applyFill="1" applyBorder="1" applyAlignment="1">
      <alignment vertical="center"/>
    </xf>
    <xf numFmtId="2" fontId="21" fillId="24" borderId="10" xfId="55" applyNumberFormat="1" applyFont="1" applyFill="1" applyBorder="1" applyAlignment="1">
      <alignment horizontal="center" vertical="center" shrinkToFit="1"/>
      <protection/>
    </xf>
    <xf numFmtId="0" fontId="21" fillId="24" borderId="10" xfId="55" applyNumberFormat="1" applyFont="1" applyFill="1" applyBorder="1" applyAlignment="1">
      <alignment horizontal="center" vertical="center"/>
      <protection/>
    </xf>
    <xf numFmtId="171" fontId="19" fillId="24" borderId="10" xfId="42" applyNumberFormat="1" applyFont="1" applyFill="1" applyBorder="1" applyAlignment="1">
      <alignment vertical="center"/>
    </xf>
    <xf numFmtId="171" fontId="18" fillId="24" borderId="10" xfId="42" applyNumberFormat="1" applyFont="1" applyFill="1" applyBorder="1" applyAlignment="1">
      <alignment vertical="center"/>
    </xf>
    <xf numFmtId="2" fontId="20" fillId="24" borderId="10" xfId="0" applyNumberFormat="1" applyFont="1" applyFill="1" applyBorder="1" applyAlignment="1">
      <alignment vertical="center"/>
    </xf>
    <xf numFmtId="2" fontId="22" fillId="24" borderId="0" xfId="55" applyNumberFormat="1" applyFont="1" applyFill="1" applyBorder="1" applyAlignment="1">
      <alignment vertical="center"/>
      <protection/>
    </xf>
    <xf numFmtId="2" fontId="23" fillId="24" borderId="0" xfId="55" applyNumberFormat="1" applyFont="1" applyFill="1" applyBorder="1" applyAlignment="1">
      <alignment vertical="center"/>
      <protection/>
    </xf>
    <xf numFmtId="2" fontId="24" fillId="24" borderId="0" xfId="55" applyNumberFormat="1" applyFont="1" applyFill="1" applyBorder="1" applyAlignment="1">
      <alignment vertical="center"/>
      <protection/>
    </xf>
    <xf numFmtId="2" fontId="21" fillId="24" borderId="10" xfId="55" applyNumberFormat="1" applyFont="1" applyFill="1" applyBorder="1" applyAlignment="1">
      <alignment horizontal="center" vertical="center"/>
      <protection/>
    </xf>
    <xf numFmtId="2" fontId="21" fillId="24" borderId="0" xfId="55" applyNumberFormat="1" applyFont="1" applyFill="1" applyBorder="1" applyAlignment="1">
      <alignment vertical="center"/>
      <protection/>
    </xf>
    <xf numFmtId="2" fontId="21" fillId="24" borderId="10" xfId="55" applyNumberFormat="1" applyFont="1" applyFill="1" applyBorder="1" applyAlignment="1">
      <alignment horizontal="center" vertical="center" wrapText="1"/>
      <protection/>
    </xf>
    <xf numFmtId="2" fontId="21" fillId="24" borderId="0" xfId="55" applyNumberFormat="1" applyFont="1" applyFill="1" applyBorder="1" applyAlignment="1">
      <alignment horizontal="center" vertical="center" shrinkToFit="1"/>
      <protection/>
    </xf>
    <xf numFmtId="2" fontId="21" fillId="24" borderId="0" xfId="55" applyNumberFormat="1" applyFont="1" applyFill="1" applyBorder="1" applyAlignment="1" quotePrefix="1">
      <alignment horizontal="center" vertical="center" shrinkToFit="1"/>
      <protection/>
    </xf>
    <xf numFmtId="2" fontId="21" fillId="24" borderId="0" xfId="55" applyNumberFormat="1" applyFont="1" applyFill="1" applyBorder="1" applyAlignment="1" quotePrefix="1">
      <alignment horizontal="center" vertical="center" wrapText="1"/>
      <protection/>
    </xf>
    <xf numFmtId="2" fontId="22" fillId="24" borderId="10" xfId="55" applyNumberFormat="1" applyFont="1" applyFill="1" applyBorder="1" applyAlignment="1">
      <alignment vertical="center"/>
      <protection/>
    </xf>
    <xf numFmtId="0" fontId="22" fillId="24" borderId="10" xfId="55" applyNumberFormat="1" applyFont="1" applyFill="1" applyBorder="1" applyAlignment="1">
      <alignment horizontal="center" vertical="center"/>
      <protection/>
    </xf>
    <xf numFmtId="0" fontId="22" fillId="24" borderId="10" xfId="55" applyNumberFormat="1" applyFont="1" applyFill="1" applyBorder="1" applyAlignment="1">
      <alignment horizontal="center" vertical="center" wrapText="1"/>
      <protection/>
    </xf>
    <xf numFmtId="0" fontId="22" fillId="24" borderId="0" xfId="55" applyNumberFormat="1" applyFont="1" applyFill="1" applyBorder="1" applyAlignment="1">
      <alignment horizontal="center" vertical="center"/>
      <protection/>
    </xf>
    <xf numFmtId="0" fontId="22" fillId="24" borderId="0" xfId="55" applyNumberFormat="1" applyFont="1" applyFill="1" applyBorder="1" applyAlignment="1">
      <alignment vertical="center"/>
      <protection/>
    </xf>
    <xf numFmtId="0" fontId="18" fillId="24" borderId="10" xfId="0" applyNumberFormat="1" applyFont="1" applyFill="1" applyBorder="1" applyAlignment="1">
      <alignment horizontal="left" vertical="center"/>
    </xf>
    <xf numFmtId="2" fontId="19" fillId="24" borderId="10" xfId="0" applyNumberFormat="1" applyFont="1" applyFill="1" applyBorder="1" applyAlignment="1">
      <alignment vertical="center" wrapText="1"/>
    </xf>
    <xf numFmtId="0" fontId="18" fillId="24" borderId="10" xfId="0" applyNumberFormat="1" applyFont="1" applyFill="1" applyBorder="1" applyAlignment="1" quotePrefix="1">
      <alignment horizontal="right" vertical="center" wrapText="1"/>
    </xf>
    <xf numFmtId="0" fontId="18" fillId="24" borderId="10" xfId="0" applyNumberFormat="1" applyFont="1" applyFill="1" applyBorder="1" applyAlignment="1" quotePrefix="1">
      <alignment horizontal="left" vertical="center" wrapText="1"/>
    </xf>
    <xf numFmtId="2" fontId="18" fillId="24" borderId="10" xfId="0" applyNumberFormat="1" applyFont="1" applyFill="1" applyBorder="1" applyAlignment="1">
      <alignment horizontal="left" vertical="center" wrapText="1"/>
    </xf>
    <xf numFmtId="2" fontId="18" fillId="24" borderId="10" xfId="0" applyNumberFormat="1" applyFont="1" applyFill="1" applyBorder="1" applyAlignment="1">
      <alignment vertical="center" wrapText="1"/>
    </xf>
    <xf numFmtId="0" fontId="18" fillId="24" borderId="10" xfId="0" applyNumberFormat="1" applyFont="1" applyFill="1" applyBorder="1" applyAlignment="1" quotePrefix="1">
      <alignment vertical="center" wrapText="1"/>
    </xf>
    <xf numFmtId="0" fontId="19" fillId="24" borderId="10" xfId="0" applyNumberFormat="1" applyFont="1" applyFill="1" applyBorder="1" applyAlignment="1">
      <alignment horizontal="left" vertical="center"/>
    </xf>
    <xf numFmtId="0" fontId="18" fillId="24" borderId="10" xfId="0" applyNumberFormat="1" applyFont="1" applyFill="1" applyBorder="1" applyAlignment="1" quotePrefix="1">
      <alignment horizontal="left" vertical="center"/>
    </xf>
    <xf numFmtId="2" fontId="19" fillId="24" borderId="10" xfId="0" applyNumberFormat="1" applyFont="1" applyFill="1" applyBorder="1" applyAlignment="1">
      <alignment horizontal="left" vertical="center" wrapText="1"/>
    </xf>
    <xf numFmtId="0" fontId="20" fillId="24" borderId="10" xfId="0" applyNumberFormat="1" applyFont="1" applyFill="1" applyBorder="1" applyAlignment="1">
      <alignment horizontal="left" vertical="center"/>
    </xf>
    <xf numFmtId="2" fontId="25" fillId="24" borderId="0" xfId="55" applyNumberFormat="1" applyFont="1" applyFill="1" applyBorder="1" applyAlignment="1">
      <alignment vertical="center"/>
      <protection/>
    </xf>
    <xf numFmtId="2" fontId="22" fillId="24" borderId="0" xfId="55" applyNumberFormat="1" applyFont="1" applyFill="1" applyBorder="1" applyAlignment="1" quotePrefix="1">
      <alignment horizontal="left" vertical="center"/>
      <protection/>
    </xf>
    <xf numFmtId="0" fontId="21" fillId="24" borderId="0" xfId="55" applyNumberFormat="1" applyFont="1" applyFill="1" applyBorder="1" applyAlignment="1">
      <alignment horizontal="left" vertical="center"/>
      <protection/>
    </xf>
    <xf numFmtId="2" fontId="21" fillId="24" borderId="0" xfId="55" applyNumberFormat="1" applyFont="1" applyFill="1" applyBorder="1" applyAlignment="1">
      <alignment vertical="center" wrapText="1"/>
      <protection/>
    </xf>
    <xf numFmtId="0" fontId="22" fillId="24" borderId="0" xfId="55" applyNumberFormat="1" applyFont="1" applyFill="1" applyBorder="1" applyAlignment="1">
      <alignment horizontal="left" vertical="center"/>
      <protection/>
    </xf>
    <xf numFmtId="2" fontId="22" fillId="24" borderId="0" xfId="55" applyNumberFormat="1" applyFont="1" applyFill="1" applyBorder="1" applyAlignment="1">
      <alignment vertical="center" wrapText="1"/>
      <protection/>
    </xf>
    <xf numFmtId="0" fontId="23" fillId="24" borderId="0" xfId="55" applyFont="1" applyFill="1" applyBorder="1" applyAlignment="1">
      <alignment vertical="center"/>
      <protection/>
    </xf>
    <xf numFmtId="2" fontId="21" fillId="24" borderId="10" xfId="55" applyNumberFormat="1" applyFont="1" applyFill="1" applyBorder="1" applyAlignment="1">
      <alignment horizontal="center" vertical="center" wrapText="1"/>
      <protection/>
    </xf>
    <xf numFmtId="2" fontId="21" fillId="24" borderId="10" xfId="55" applyNumberFormat="1" applyFont="1" applyFill="1" applyBorder="1" applyAlignment="1">
      <alignment horizontal="center" vertical="center"/>
      <protection/>
    </xf>
    <xf numFmtId="2" fontId="21" fillId="24" borderId="0" xfId="55" applyNumberFormat="1" applyFont="1" applyFill="1" applyBorder="1" applyAlignment="1">
      <alignment horizontal="center" vertical="center"/>
      <protection/>
    </xf>
    <xf numFmtId="2" fontId="18" fillId="24" borderId="11" xfId="0" applyNumberFormat="1" applyFont="1" applyFill="1" applyBorder="1" applyAlignment="1">
      <alignment horizontal="left" vertical="center"/>
    </xf>
    <xf numFmtId="2" fontId="18" fillId="24" borderId="12" xfId="0" applyNumberFormat="1" applyFont="1" applyFill="1" applyBorder="1" applyAlignment="1">
      <alignment horizontal="left" vertical="center"/>
    </xf>
    <xf numFmtId="2" fontId="18" fillId="24" borderId="13" xfId="0" applyNumberFormat="1" applyFont="1" applyFill="1" applyBorder="1" applyAlignment="1">
      <alignment horizontal="left" vertical="center"/>
    </xf>
    <xf numFmtId="2" fontId="18" fillId="24" borderId="11" xfId="0" applyNumberFormat="1" applyFont="1" applyFill="1" applyBorder="1" applyAlignment="1">
      <alignment horizontal="left" vertical="center" wrapText="1"/>
    </xf>
    <xf numFmtId="2" fontId="18" fillId="24" borderId="12" xfId="0" applyNumberFormat="1" applyFont="1" applyFill="1" applyBorder="1" applyAlignment="1">
      <alignment horizontal="left" vertical="center" wrapText="1"/>
    </xf>
    <xf numFmtId="2" fontId="18" fillId="24" borderId="13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U66"/>
  <sheetViews>
    <sheetView tabSelected="1" view="pageLayout" zoomScaleSheetLayoutView="100" workbookViewId="0" topLeftCell="A1">
      <selection activeCell="B14" sqref="B14"/>
    </sheetView>
  </sheetViews>
  <sheetFormatPr defaultColWidth="9.140625" defaultRowHeight="12.75"/>
  <cols>
    <col min="1" max="1" width="6.421875" style="38" customWidth="1"/>
    <col min="2" max="2" width="38.8515625" style="39" customWidth="1"/>
    <col min="3" max="3" width="8.00390625" style="9" customWidth="1"/>
    <col min="4" max="4" width="7.8515625" style="9" customWidth="1"/>
    <col min="5" max="5" width="7.57421875" style="9" customWidth="1"/>
    <col min="6" max="6" width="7.421875" style="9" customWidth="1"/>
    <col min="7" max="7" width="6.8515625" style="9" customWidth="1"/>
    <col min="8" max="8" width="7.7109375" style="9" customWidth="1"/>
    <col min="9" max="9" width="7.00390625" style="9" customWidth="1"/>
    <col min="10" max="10" width="8.421875" style="9" customWidth="1"/>
    <col min="11" max="11" width="8.00390625" style="9" customWidth="1"/>
    <col min="12" max="13" width="7.8515625" style="9" customWidth="1"/>
    <col min="14" max="14" width="7.421875" style="9" customWidth="1"/>
    <col min="15" max="15" width="8.28125" style="9" customWidth="1"/>
    <col min="16" max="16" width="11.7109375" style="9" customWidth="1"/>
    <col min="17" max="17" width="11.140625" style="9" customWidth="1"/>
    <col min="18" max="19" width="12.57421875" style="9" customWidth="1"/>
    <col min="20" max="20" width="13.28125" style="9" customWidth="1"/>
    <col min="21" max="21" width="13.7109375" style="9" customWidth="1"/>
    <col min="22" max="16384" width="9.140625" style="9" customWidth="1"/>
  </cols>
  <sheetData>
    <row r="1" spans="1:19" ht="15">
      <c r="A1" s="41" t="s">
        <v>0</v>
      </c>
      <c r="B1" s="41"/>
      <c r="C1" s="42" t="s">
        <v>60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3"/>
      <c r="R1" s="43"/>
      <c r="S1" s="43"/>
    </row>
    <row r="2" spans="1:21" s="13" customFormat="1" ht="15">
      <c r="A2" s="41"/>
      <c r="B2" s="41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14" t="s">
        <v>8</v>
      </c>
      <c r="K2" s="4" t="s">
        <v>52</v>
      </c>
      <c r="L2" s="4" t="s">
        <v>53</v>
      </c>
      <c r="M2" s="4" t="s">
        <v>54</v>
      </c>
      <c r="N2" s="4" t="s">
        <v>55</v>
      </c>
      <c r="O2" s="14" t="s">
        <v>56</v>
      </c>
      <c r="P2" s="15"/>
      <c r="Q2" s="16"/>
      <c r="R2" s="16"/>
      <c r="S2" s="16"/>
      <c r="T2" s="16"/>
      <c r="U2" s="17"/>
    </row>
    <row r="3" spans="1:21" s="13" customFormat="1" ht="15">
      <c r="A3" s="41"/>
      <c r="B3" s="41"/>
      <c r="C3" s="18"/>
      <c r="D3" s="18"/>
      <c r="E3" s="18"/>
      <c r="F3" s="18"/>
      <c r="G3" s="18"/>
      <c r="H3" s="12" t="s">
        <v>9</v>
      </c>
      <c r="I3" s="12" t="s">
        <v>10</v>
      </c>
      <c r="J3" s="12" t="s">
        <v>11</v>
      </c>
      <c r="K3" s="18"/>
      <c r="L3" s="18"/>
      <c r="M3" s="18"/>
      <c r="N3" s="18"/>
      <c r="O3" s="18"/>
      <c r="P3" s="15"/>
      <c r="Q3" s="16"/>
      <c r="R3" s="16"/>
      <c r="S3" s="16"/>
      <c r="T3" s="16"/>
      <c r="U3" s="17"/>
    </row>
    <row r="4" spans="1:21" s="22" customFormat="1" ht="15">
      <c r="A4" s="19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12</v>
      </c>
      <c r="L4" s="5">
        <v>13</v>
      </c>
      <c r="M4" s="5">
        <v>14</v>
      </c>
      <c r="N4" s="5">
        <v>15</v>
      </c>
      <c r="O4" s="5">
        <v>16</v>
      </c>
      <c r="P4" s="21"/>
      <c r="Q4" s="21"/>
      <c r="R4" s="21"/>
      <c r="S4" s="21"/>
      <c r="T4" s="21"/>
      <c r="U4" s="21"/>
    </row>
    <row r="5" spans="1:15" ht="15">
      <c r="A5" s="23">
        <v>6003</v>
      </c>
      <c r="B5" s="44" t="s">
        <v>12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6"/>
    </row>
    <row r="6" spans="1:15" ht="15">
      <c r="A6" s="1">
        <v>101</v>
      </c>
      <c r="B6" s="2" t="s">
        <v>59</v>
      </c>
      <c r="C6" s="3">
        <f>C7</f>
        <v>25.65</v>
      </c>
      <c r="D6" s="3">
        <f aca="true" t="shared" si="0" ref="D6:O6">D7</f>
        <v>45.16</v>
      </c>
      <c r="E6" s="3">
        <f t="shared" si="0"/>
        <v>51.01</v>
      </c>
      <c r="F6" s="3">
        <f t="shared" si="0"/>
        <v>31.11</v>
      </c>
      <c r="G6" s="3">
        <f t="shared" si="0"/>
        <v>16.72</v>
      </c>
      <c r="H6" s="3">
        <f t="shared" si="0"/>
        <v>20</v>
      </c>
      <c r="I6" s="3">
        <f t="shared" si="0"/>
        <v>16.57</v>
      </c>
      <c r="J6" s="3">
        <f t="shared" si="0"/>
        <v>18.804135643775833</v>
      </c>
      <c r="K6" s="3">
        <f t="shared" si="0"/>
        <v>21.33950013937965</v>
      </c>
      <c r="L6" s="3">
        <f t="shared" si="0"/>
        <v>24.216708219147147</v>
      </c>
      <c r="M6" s="3">
        <f t="shared" si="0"/>
        <v>27.4818507060099</v>
      </c>
      <c r="N6" s="3">
        <f t="shared" si="0"/>
        <v>31.18723285563107</v>
      </c>
      <c r="O6" s="3">
        <f t="shared" si="0"/>
        <v>35.39221224932462</v>
      </c>
    </row>
    <row r="7" spans="1:16" ht="15">
      <c r="A7" s="1"/>
      <c r="B7" s="3" t="s">
        <v>58</v>
      </c>
      <c r="C7" s="3">
        <v>25.65</v>
      </c>
      <c r="D7" s="3">
        <v>45.16</v>
      </c>
      <c r="E7" s="3">
        <v>51.01</v>
      </c>
      <c r="F7" s="3">
        <v>31.11</v>
      </c>
      <c r="G7" s="3">
        <v>16.72</v>
      </c>
      <c r="H7" s="3">
        <v>20</v>
      </c>
      <c r="I7" s="3">
        <f>16.57</f>
        <v>16.57</v>
      </c>
      <c r="J7" s="3">
        <f>I7+(I7*P7)</f>
        <v>18.804135643775833</v>
      </c>
      <c r="K7" s="3">
        <f>J7+(J7*P7)</f>
        <v>21.33950013937965</v>
      </c>
      <c r="L7" s="3">
        <f>K7+(K7*P7)</f>
        <v>24.216708219147147</v>
      </c>
      <c r="M7" s="3">
        <f>L7+(L7*P7)</f>
        <v>27.4818507060099</v>
      </c>
      <c r="N7" s="3">
        <f>M7+(M7*P7)</f>
        <v>31.18723285563107</v>
      </c>
      <c r="O7" s="3">
        <f>N7+(N7*P7)</f>
        <v>35.39221224932462</v>
      </c>
      <c r="P7" s="9">
        <f>-(LOGEST(C7:I7)*100-100)/100</f>
        <v>0.13483015351694833</v>
      </c>
    </row>
    <row r="8" spans="1:15" ht="15">
      <c r="A8" s="1"/>
      <c r="B8" s="3" t="s">
        <v>57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6" ht="28.5">
      <c r="A9" s="1">
        <v>103</v>
      </c>
      <c r="B9" s="24" t="s">
        <v>13</v>
      </c>
      <c r="C9" s="3">
        <v>4.04</v>
      </c>
      <c r="D9" s="3">
        <v>4.68</v>
      </c>
      <c r="E9" s="3">
        <v>5.3</v>
      </c>
      <c r="F9" s="3">
        <v>5.38</v>
      </c>
      <c r="G9" s="3">
        <v>6.23</v>
      </c>
      <c r="H9" s="3">
        <v>7.31</v>
      </c>
      <c r="I9" s="3">
        <v>7.22</v>
      </c>
      <c r="J9" s="3">
        <f>I9+(I9*P9)</f>
        <v>8.014199999999999</v>
      </c>
      <c r="K9" s="3">
        <f>J9+(J9*P9)</f>
        <v>8.895762</v>
      </c>
      <c r="L9" s="3">
        <f>K9+(K9*P9)</f>
        <v>9.87429582</v>
      </c>
      <c r="M9" s="3">
        <f>L9+(L9*P9)</f>
        <v>10.9604683602</v>
      </c>
      <c r="N9" s="3">
        <f>M9+(M9*P9)</f>
        <v>12.166119879822</v>
      </c>
      <c r="O9" s="3">
        <f>N9+(N9*P9)</f>
        <v>13.50439306660242</v>
      </c>
      <c r="P9" s="9">
        <v>0.11</v>
      </c>
    </row>
    <row r="10" spans="1:15" ht="28.5">
      <c r="A10" s="1">
        <v>104</v>
      </c>
      <c r="B10" s="24" t="s">
        <v>14</v>
      </c>
      <c r="C10" s="3">
        <v>0.03</v>
      </c>
      <c r="D10" s="3">
        <v>0.03</v>
      </c>
      <c r="E10" s="3">
        <v>0.03</v>
      </c>
      <c r="F10" s="3">
        <v>0.02</v>
      </c>
      <c r="G10" s="3">
        <v>0.02</v>
      </c>
      <c r="H10" s="3">
        <v>0.02</v>
      </c>
      <c r="I10" s="3">
        <v>0.02</v>
      </c>
      <c r="J10" s="3">
        <v>0.02</v>
      </c>
      <c r="K10" s="3">
        <v>0.02</v>
      </c>
      <c r="L10" s="3">
        <v>0.02</v>
      </c>
      <c r="M10" s="3">
        <v>0.02</v>
      </c>
      <c r="N10" s="3">
        <v>0.02</v>
      </c>
      <c r="O10" s="3">
        <v>0.02</v>
      </c>
    </row>
    <row r="11" spans="1:16" ht="31.5" customHeight="1">
      <c r="A11" s="1">
        <v>105</v>
      </c>
      <c r="B11" s="24" t="s">
        <v>15</v>
      </c>
      <c r="C11" s="3">
        <v>2.08</v>
      </c>
      <c r="D11" s="3">
        <v>3.55</v>
      </c>
      <c r="E11" s="3">
        <v>4.71</v>
      </c>
      <c r="F11" s="3">
        <v>7.55</v>
      </c>
      <c r="G11" s="3">
        <v>14.94</v>
      </c>
      <c r="H11" s="3">
        <v>21.77</v>
      </c>
      <c r="I11" s="3">
        <v>30.17</v>
      </c>
      <c r="J11" s="3">
        <f>I11+(I11*P11)</f>
        <v>33.4887</v>
      </c>
      <c r="K11" s="3">
        <f>J11+(J11*P11)</f>
        <v>37.172457</v>
      </c>
      <c r="L11" s="3">
        <f>K11+(K11*P11)</f>
        <v>41.26142727</v>
      </c>
      <c r="M11" s="3">
        <f>L11+(L11*P11)</f>
        <v>45.8001842697</v>
      </c>
      <c r="N11" s="3">
        <f>M11+(M11*P11)</f>
        <v>50.838204539367</v>
      </c>
      <c r="O11" s="3">
        <f>N11+(N11*P11)</f>
        <v>56.43040703869737</v>
      </c>
      <c r="P11" s="9">
        <v>0.11</v>
      </c>
    </row>
    <row r="12" spans="1:15" ht="15">
      <c r="A12" s="1">
        <v>106</v>
      </c>
      <c r="B12" s="24" t="s">
        <v>16</v>
      </c>
      <c r="C12" s="3">
        <v>7.17</v>
      </c>
      <c r="D12" s="3">
        <v>4.78</v>
      </c>
      <c r="E12" s="3">
        <v>4.78</v>
      </c>
      <c r="F12" s="3">
        <v>4.78</v>
      </c>
      <c r="G12" s="3">
        <v>4.78</v>
      </c>
      <c r="H12" s="3">
        <v>4.78</v>
      </c>
      <c r="I12" s="3">
        <v>4.78</v>
      </c>
      <c r="J12" s="3">
        <v>4.78</v>
      </c>
      <c r="K12" s="3">
        <v>4.78</v>
      </c>
      <c r="L12" s="3">
        <v>4.78</v>
      </c>
      <c r="M12" s="3">
        <v>4.78</v>
      </c>
      <c r="N12" s="3">
        <v>4.78</v>
      </c>
      <c r="O12" s="3">
        <v>4.78</v>
      </c>
    </row>
    <row r="13" spans="1:15" ht="28.5">
      <c r="A13" s="1">
        <v>107</v>
      </c>
      <c r="B13" s="24" t="s">
        <v>17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</row>
    <row r="14" spans="1:16" ht="28.5">
      <c r="A14" s="1">
        <v>108</v>
      </c>
      <c r="B14" s="24" t="s">
        <v>18</v>
      </c>
      <c r="C14" s="6">
        <v>0</v>
      </c>
      <c r="D14" s="6">
        <v>0</v>
      </c>
      <c r="E14" s="6">
        <v>0</v>
      </c>
      <c r="F14" s="3">
        <v>0.75</v>
      </c>
      <c r="G14" s="3">
        <v>0.75</v>
      </c>
      <c r="H14" s="3">
        <v>0.75</v>
      </c>
      <c r="I14" s="3">
        <v>0.75</v>
      </c>
      <c r="J14" s="3">
        <v>0.75</v>
      </c>
      <c r="K14" s="6">
        <f>J14*P14</f>
        <v>0.8343750000000001</v>
      </c>
      <c r="L14" s="6">
        <f>K14*P14</f>
        <v>0.9282421875000001</v>
      </c>
      <c r="M14" s="6">
        <f>L14*P14</f>
        <v>1.03266943359375</v>
      </c>
      <c r="N14" s="6">
        <f>M14*P14</f>
        <v>1.148844744873047</v>
      </c>
      <c r="O14" s="6">
        <f>N14*P14</f>
        <v>1.2780897786712648</v>
      </c>
      <c r="P14" s="9">
        <v>1.1125</v>
      </c>
    </row>
    <row r="15" spans="1:15" ht="15">
      <c r="A15" s="1">
        <v>109</v>
      </c>
      <c r="B15" s="24" t="s">
        <v>19</v>
      </c>
      <c r="C15" s="3">
        <v>1.94</v>
      </c>
      <c r="D15" s="3">
        <v>1.93</v>
      </c>
      <c r="E15" s="3">
        <v>1.72</v>
      </c>
      <c r="F15" s="3">
        <v>1.72</v>
      </c>
      <c r="G15" s="3">
        <v>1.44</v>
      </c>
      <c r="H15" s="3">
        <v>1.06</v>
      </c>
      <c r="I15" s="3">
        <v>0.66</v>
      </c>
      <c r="J15" s="3">
        <v>2.39</v>
      </c>
      <c r="K15" s="3">
        <v>1.94</v>
      </c>
      <c r="L15" s="3">
        <v>1.94</v>
      </c>
      <c r="M15" s="3">
        <v>2.02</v>
      </c>
      <c r="N15" s="3">
        <v>2.02</v>
      </c>
      <c r="O15" s="3">
        <v>2.02</v>
      </c>
    </row>
    <row r="16" spans="1:15" ht="28.5">
      <c r="A16" s="1">
        <v>110</v>
      </c>
      <c r="B16" s="24" t="s">
        <v>20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</row>
    <row r="17" spans="1:15" ht="51" customHeight="1">
      <c r="A17" s="1">
        <v>111</v>
      </c>
      <c r="B17" s="24" t="s">
        <v>21</v>
      </c>
      <c r="C17" s="3"/>
      <c r="D17" s="3"/>
      <c r="E17" s="3"/>
      <c r="F17" s="3"/>
      <c r="G17" s="3">
        <v>0.42</v>
      </c>
      <c r="H17" s="3">
        <v>6.62</v>
      </c>
      <c r="I17" s="3">
        <v>5.89</v>
      </c>
      <c r="J17" s="3">
        <f>I17+(I17*P17)</f>
        <v>5.89</v>
      </c>
      <c r="K17" s="3">
        <f>J17+(J17*P17)</f>
        <v>5.89</v>
      </c>
      <c r="L17" s="3">
        <f>K17+(K17*P17)</f>
        <v>5.89</v>
      </c>
      <c r="M17" s="3">
        <f>L17+(L17*P17)</f>
        <v>5.89</v>
      </c>
      <c r="N17" s="3">
        <f>M17+(M17*P17)</f>
        <v>5.89</v>
      </c>
      <c r="O17" s="3">
        <f>N17+(N17*P17)</f>
        <v>5.89</v>
      </c>
    </row>
    <row r="18" spans="1:15" ht="15">
      <c r="A18" s="1">
        <v>800</v>
      </c>
      <c r="B18" s="3" t="s">
        <v>22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</row>
    <row r="19" spans="1:15" ht="15">
      <c r="A19" s="23"/>
      <c r="B19" s="2" t="s">
        <v>23</v>
      </c>
      <c r="C19" s="2">
        <f>C6+C9+C10+C11+C12+C13+C14+C15+C16+C17+C18</f>
        <v>40.91</v>
      </c>
      <c r="D19" s="2">
        <f aca="true" t="shared" si="1" ref="D19:O19">D6+D9+D10+D11+D12+D13+D14+D15+D16+D17+D18</f>
        <v>60.129999999999995</v>
      </c>
      <c r="E19" s="2">
        <f t="shared" si="1"/>
        <v>67.55</v>
      </c>
      <c r="F19" s="2">
        <f t="shared" si="1"/>
        <v>51.31</v>
      </c>
      <c r="G19" s="2">
        <f t="shared" si="1"/>
        <v>45.3</v>
      </c>
      <c r="H19" s="2">
        <f t="shared" si="1"/>
        <v>62.309999999999995</v>
      </c>
      <c r="I19" s="2">
        <f t="shared" si="1"/>
        <v>66.06</v>
      </c>
      <c r="J19" s="2">
        <f t="shared" si="1"/>
        <v>74.13703564377583</v>
      </c>
      <c r="K19" s="2">
        <f t="shared" si="1"/>
        <v>80.87209413937964</v>
      </c>
      <c r="L19" s="2">
        <f t="shared" si="1"/>
        <v>88.91067349664715</v>
      </c>
      <c r="M19" s="2">
        <f t="shared" si="1"/>
        <v>97.98517276950366</v>
      </c>
      <c r="N19" s="2">
        <f t="shared" si="1"/>
        <v>108.05040201969312</v>
      </c>
      <c r="O19" s="2">
        <f t="shared" si="1"/>
        <v>119.31510213329567</v>
      </c>
    </row>
    <row r="20" spans="1:15" ht="15">
      <c r="A20" s="23">
        <v>6004</v>
      </c>
      <c r="B20" s="47" t="s">
        <v>24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/>
    </row>
    <row r="21" spans="1:15" ht="15">
      <c r="A21" s="25" t="s">
        <v>25</v>
      </c>
      <c r="B21" s="2" t="s">
        <v>26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5">
      <c r="A22" s="1">
        <v>101</v>
      </c>
      <c r="B22" s="24" t="s">
        <v>61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</row>
    <row r="23" spans="1:15" ht="15">
      <c r="A23" s="1">
        <v>102</v>
      </c>
      <c r="B23" s="24" t="s">
        <v>62</v>
      </c>
      <c r="C23" s="3">
        <v>1.69</v>
      </c>
      <c r="D23" s="3">
        <v>2.16</v>
      </c>
      <c r="E23" s="3">
        <v>3.23</v>
      </c>
      <c r="F23" s="3">
        <v>4.78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</row>
    <row r="24" spans="1:21" s="13" customFormat="1" ht="15">
      <c r="A24" s="1">
        <v>201</v>
      </c>
      <c r="B24" s="3" t="s">
        <v>63</v>
      </c>
      <c r="C24" s="3">
        <v>0.09</v>
      </c>
      <c r="D24" s="3">
        <v>0.09</v>
      </c>
      <c r="E24" s="3">
        <v>0.09</v>
      </c>
      <c r="F24" s="3">
        <v>0.1</v>
      </c>
      <c r="G24" s="3">
        <v>0.1</v>
      </c>
      <c r="H24" s="3">
        <v>0.08</v>
      </c>
      <c r="I24" s="3">
        <v>0.07</v>
      </c>
      <c r="J24" s="3">
        <v>0.07</v>
      </c>
      <c r="K24" s="3">
        <v>0.06</v>
      </c>
      <c r="L24" s="3">
        <v>0.06</v>
      </c>
      <c r="M24" s="3">
        <v>0.05</v>
      </c>
      <c r="N24" s="3">
        <v>0.05</v>
      </c>
      <c r="O24" s="3">
        <v>0.03</v>
      </c>
      <c r="P24" s="9"/>
      <c r="Q24" s="9"/>
      <c r="R24" s="9"/>
      <c r="S24" s="9"/>
      <c r="T24" s="9"/>
      <c r="U24" s="9"/>
    </row>
    <row r="25" spans="1:15" ht="15">
      <c r="A25" s="1">
        <v>800</v>
      </c>
      <c r="B25" s="3" t="s">
        <v>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</row>
    <row r="26" spans="1:15" ht="15">
      <c r="A26" s="23"/>
      <c r="B26" s="2" t="s">
        <v>27</v>
      </c>
      <c r="C26" s="2">
        <f>SUM(C23:C25)</f>
        <v>1.78</v>
      </c>
      <c r="D26" s="2">
        <f aca="true" t="shared" si="2" ref="D26:O26">SUM(D23:D25)</f>
        <v>2.25</v>
      </c>
      <c r="E26" s="2">
        <f t="shared" si="2"/>
        <v>3.32</v>
      </c>
      <c r="F26" s="2">
        <f t="shared" si="2"/>
        <v>4.88</v>
      </c>
      <c r="G26" s="2">
        <f t="shared" si="2"/>
        <v>0.1</v>
      </c>
      <c r="H26" s="2">
        <f t="shared" si="2"/>
        <v>0.08</v>
      </c>
      <c r="I26" s="2">
        <f t="shared" si="2"/>
        <v>0.07</v>
      </c>
      <c r="J26" s="2">
        <f t="shared" si="2"/>
        <v>0.07</v>
      </c>
      <c r="K26" s="2">
        <f t="shared" si="2"/>
        <v>0.06</v>
      </c>
      <c r="L26" s="2">
        <f t="shared" si="2"/>
        <v>0.06</v>
      </c>
      <c r="M26" s="2">
        <f t="shared" si="2"/>
        <v>0.05</v>
      </c>
      <c r="N26" s="2">
        <f t="shared" si="2"/>
        <v>0.05</v>
      </c>
      <c r="O26" s="2">
        <f t="shared" si="2"/>
        <v>0.03</v>
      </c>
    </row>
    <row r="27" spans="1:15" ht="30">
      <c r="A27" s="26" t="s">
        <v>28</v>
      </c>
      <c r="B27" s="27" t="s">
        <v>29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5">
      <c r="A28" s="1">
        <v>101</v>
      </c>
      <c r="B28" s="3" t="s">
        <v>30</v>
      </c>
      <c r="C28" s="3">
        <v>11.2</v>
      </c>
      <c r="D28" s="3">
        <v>12.35</v>
      </c>
      <c r="E28" s="3">
        <v>13.78</v>
      </c>
      <c r="F28" s="3">
        <v>15.27</v>
      </c>
      <c r="G28" s="3">
        <v>0.92</v>
      </c>
      <c r="H28" s="3">
        <v>3.29</v>
      </c>
      <c r="I28" s="3">
        <v>3.48</v>
      </c>
      <c r="J28" s="3">
        <v>3.47</v>
      </c>
      <c r="K28" s="3">
        <v>3.47</v>
      </c>
      <c r="L28" s="3">
        <v>3.65</v>
      </c>
      <c r="M28" s="3">
        <v>3.67</v>
      </c>
      <c r="N28" s="3">
        <v>3.67</v>
      </c>
      <c r="O28" s="3">
        <v>3.67</v>
      </c>
    </row>
    <row r="29" spans="1:15" ht="45.75" customHeight="1">
      <c r="A29" s="1">
        <v>102</v>
      </c>
      <c r="B29" s="24" t="s">
        <v>31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</row>
    <row r="30" spans="1:15" ht="28.5">
      <c r="A30" s="1">
        <v>103</v>
      </c>
      <c r="B30" s="24" t="s">
        <v>32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</row>
    <row r="31" spans="1:21" s="13" customFormat="1" ht="42.75">
      <c r="A31" s="1">
        <v>104</v>
      </c>
      <c r="B31" s="24" t="s">
        <v>33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9"/>
      <c r="Q31" s="9"/>
      <c r="R31" s="9"/>
      <c r="S31" s="9"/>
      <c r="T31" s="9"/>
      <c r="U31" s="9"/>
    </row>
    <row r="32" spans="1:15" ht="42.75">
      <c r="A32" s="1">
        <v>105</v>
      </c>
      <c r="B32" s="24" t="s">
        <v>34</v>
      </c>
      <c r="C32" s="6">
        <v>0</v>
      </c>
      <c r="D32" s="6">
        <v>0</v>
      </c>
      <c r="E32" s="6">
        <v>0</v>
      </c>
      <c r="F32" s="6">
        <v>0</v>
      </c>
      <c r="G32" s="3">
        <v>1.05</v>
      </c>
      <c r="H32" s="3">
        <v>5.67</v>
      </c>
      <c r="I32" s="3">
        <v>5.67</v>
      </c>
      <c r="J32" s="3">
        <v>5.67</v>
      </c>
      <c r="K32" s="3">
        <v>5.67</v>
      </c>
      <c r="L32" s="3">
        <v>5.67</v>
      </c>
      <c r="M32" s="3">
        <v>5.67</v>
      </c>
      <c r="N32" s="3">
        <v>5.67</v>
      </c>
      <c r="O32" s="3">
        <v>5.67</v>
      </c>
    </row>
    <row r="33" spans="1:15" ht="15">
      <c r="A33" s="23"/>
      <c r="B33" s="28" t="s">
        <v>64</v>
      </c>
      <c r="C33" s="2">
        <f>SUM(C28:C32)</f>
        <v>11.2</v>
      </c>
      <c r="D33" s="2">
        <f aca="true" t="shared" si="3" ref="D33:O33">SUM(D28:D32)</f>
        <v>12.35</v>
      </c>
      <c r="E33" s="2">
        <f t="shared" si="3"/>
        <v>13.78</v>
      </c>
      <c r="F33" s="2">
        <f t="shared" si="3"/>
        <v>15.27</v>
      </c>
      <c r="G33" s="2">
        <f t="shared" si="3"/>
        <v>1.9700000000000002</v>
      </c>
      <c r="H33" s="2">
        <f t="shared" si="3"/>
        <v>8.96</v>
      </c>
      <c r="I33" s="2">
        <f t="shared" si="3"/>
        <v>9.15</v>
      </c>
      <c r="J33" s="2">
        <f t="shared" si="3"/>
        <v>9.14</v>
      </c>
      <c r="K33" s="2">
        <f t="shared" si="3"/>
        <v>9.14</v>
      </c>
      <c r="L33" s="2">
        <f t="shared" si="3"/>
        <v>9.32</v>
      </c>
      <c r="M33" s="2">
        <f t="shared" si="3"/>
        <v>9.34</v>
      </c>
      <c r="N33" s="2">
        <f t="shared" si="3"/>
        <v>9.34</v>
      </c>
      <c r="O33" s="2">
        <f t="shared" si="3"/>
        <v>9.34</v>
      </c>
    </row>
    <row r="34" spans="1:15" ht="15">
      <c r="A34" s="29" t="s">
        <v>65</v>
      </c>
      <c r="B34" s="2" t="s">
        <v>66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s="13" customFormat="1" ht="15">
      <c r="A35" s="30">
        <v>321</v>
      </c>
      <c r="B35" s="3" t="s">
        <v>35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</row>
    <row r="36" spans="1:15" s="13" customFormat="1" ht="15">
      <c r="A36" s="30">
        <v>800</v>
      </c>
      <c r="B36" s="3" t="s">
        <v>22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</row>
    <row r="37" spans="1:15" ht="15">
      <c r="A37" s="23"/>
      <c r="B37" s="2" t="s">
        <v>36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6" s="13" customFormat="1" ht="30">
      <c r="A38" s="29" t="s">
        <v>67</v>
      </c>
      <c r="B38" s="28" t="s">
        <v>68</v>
      </c>
      <c r="C38" s="7">
        <v>1.04</v>
      </c>
      <c r="D38" s="7">
        <v>0.9</v>
      </c>
      <c r="E38" s="7">
        <v>0.94</v>
      </c>
      <c r="F38" s="7">
        <v>0.99</v>
      </c>
      <c r="G38" s="7">
        <v>1.07</v>
      </c>
      <c r="H38" s="7">
        <v>1.19</v>
      </c>
      <c r="I38" s="7">
        <v>1.29</v>
      </c>
      <c r="J38" s="7">
        <f>I38*P38</f>
        <v>1.4351250000000002</v>
      </c>
      <c r="K38" s="7">
        <f>J38*P38</f>
        <v>1.5965765625000004</v>
      </c>
      <c r="L38" s="7">
        <f>K38*P38</f>
        <v>1.7761914257812506</v>
      </c>
      <c r="M38" s="7">
        <f>L38*P38</f>
        <v>1.9760129611816413</v>
      </c>
      <c r="N38" s="7">
        <f>M38*P38</f>
        <v>2.198314419314576</v>
      </c>
      <c r="O38" s="7">
        <f>N38*P38</f>
        <v>2.445624791487466</v>
      </c>
      <c r="P38" s="13">
        <v>1.1125</v>
      </c>
    </row>
    <row r="39" spans="1:16" s="13" customFormat="1" ht="15">
      <c r="A39" s="29" t="s">
        <v>69</v>
      </c>
      <c r="B39" s="28" t="s">
        <v>70</v>
      </c>
      <c r="C39" s="2">
        <f>C40</f>
        <v>0.09</v>
      </c>
      <c r="D39" s="2">
        <f aca="true" t="shared" si="4" ref="D39:O39">D40</f>
        <v>0.09</v>
      </c>
      <c r="E39" s="2">
        <f t="shared" si="4"/>
        <v>0.14</v>
      </c>
      <c r="F39" s="2">
        <f t="shared" si="4"/>
        <v>0.22</v>
      </c>
      <c r="G39" s="2">
        <f t="shared" si="4"/>
        <v>0.22</v>
      </c>
      <c r="H39" s="2">
        <f t="shared" si="4"/>
        <v>0.22</v>
      </c>
      <c r="I39" s="2">
        <f t="shared" si="4"/>
        <v>0.22</v>
      </c>
      <c r="J39" s="2">
        <f t="shared" si="4"/>
        <v>0.24475000000000002</v>
      </c>
      <c r="K39" s="2">
        <f t="shared" si="4"/>
        <v>0.272284375</v>
      </c>
      <c r="L39" s="2">
        <f t="shared" si="4"/>
        <v>0.30291636718750004</v>
      </c>
      <c r="M39" s="2">
        <f t="shared" si="4"/>
        <v>0.33699445849609383</v>
      </c>
      <c r="N39" s="2">
        <f t="shared" si="4"/>
        <v>0.3749063350769044</v>
      </c>
      <c r="O39" s="2">
        <f t="shared" si="4"/>
        <v>0.4170832977730562</v>
      </c>
      <c r="P39" s="13">
        <v>1.1125</v>
      </c>
    </row>
    <row r="40" spans="1:16" ht="15">
      <c r="A40" s="1">
        <v>101</v>
      </c>
      <c r="B40" s="24" t="s">
        <v>71</v>
      </c>
      <c r="C40" s="3">
        <v>0.09</v>
      </c>
      <c r="D40" s="3">
        <v>0.09</v>
      </c>
      <c r="E40" s="3">
        <v>0.14</v>
      </c>
      <c r="F40" s="3">
        <v>0.22</v>
      </c>
      <c r="G40" s="3">
        <v>0.22</v>
      </c>
      <c r="H40" s="3">
        <v>0.22</v>
      </c>
      <c r="I40" s="3">
        <v>0.22</v>
      </c>
      <c r="J40" s="6">
        <f>I40*P40</f>
        <v>0.24475000000000002</v>
      </c>
      <c r="K40" s="6">
        <f>J40*P40</f>
        <v>0.272284375</v>
      </c>
      <c r="L40" s="6">
        <f>K40*P40</f>
        <v>0.30291636718750004</v>
      </c>
      <c r="M40" s="6">
        <f>L40*P40</f>
        <v>0.33699445849609383</v>
      </c>
      <c r="N40" s="6">
        <f>M40*P40</f>
        <v>0.3749063350769044</v>
      </c>
      <c r="O40" s="6">
        <f>N40*P40</f>
        <v>0.4170832977730562</v>
      </c>
      <c r="P40" s="9">
        <v>1.1125</v>
      </c>
    </row>
    <row r="41" spans="1:15" ht="15">
      <c r="A41" s="29" t="s">
        <v>37</v>
      </c>
      <c r="B41" s="2" t="s">
        <v>38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28.5">
      <c r="A42" s="1">
        <v>101</v>
      </c>
      <c r="B42" s="24" t="s">
        <v>39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</row>
    <row r="43" spans="1:21" s="13" customFormat="1" ht="42.75">
      <c r="A43" s="1">
        <v>102</v>
      </c>
      <c r="B43" s="24" t="s">
        <v>40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9"/>
      <c r="Q43" s="9"/>
      <c r="R43" s="9"/>
      <c r="S43" s="9"/>
      <c r="T43" s="9"/>
      <c r="U43" s="9"/>
    </row>
    <row r="44" spans="1:15" ht="57">
      <c r="A44" s="1">
        <v>103</v>
      </c>
      <c r="B44" s="24" t="s">
        <v>72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</row>
    <row r="45" spans="1:15" ht="15">
      <c r="A45" s="1">
        <v>800</v>
      </c>
      <c r="B45" s="24" t="s">
        <v>73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</row>
    <row r="46" spans="1:15" ht="15">
      <c r="A46" s="30"/>
      <c r="B46" s="2" t="s">
        <v>74</v>
      </c>
      <c r="C46" s="2">
        <f>SUM(C42:C45)</f>
        <v>0</v>
      </c>
      <c r="D46" s="2">
        <f aca="true" t="shared" si="5" ref="D46:O46">SUM(D42:D45)</f>
        <v>0</v>
      </c>
      <c r="E46" s="2">
        <f t="shared" si="5"/>
        <v>0</v>
      </c>
      <c r="F46" s="2">
        <f t="shared" si="5"/>
        <v>0</v>
      </c>
      <c r="G46" s="2">
        <f t="shared" si="5"/>
        <v>0</v>
      </c>
      <c r="H46" s="2">
        <f t="shared" si="5"/>
        <v>0</v>
      </c>
      <c r="I46" s="2">
        <f t="shared" si="5"/>
        <v>0</v>
      </c>
      <c r="J46" s="2">
        <f t="shared" si="5"/>
        <v>0</v>
      </c>
      <c r="K46" s="2">
        <f t="shared" si="5"/>
        <v>0</v>
      </c>
      <c r="L46" s="2">
        <f t="shared" si="5"/>
        <v>0</v>
      </c>
      <c r="M46" s="2">
        <f t="shared" si="5"/>
        <v>0</v>
      </c>
      <c r="N46" s="2">
        <f t="shared" si="5"/>
        <v>0</v>
      </c>
      <c r="O46" s="2">
        <f t="shared" si="5"/>
        <v>0</v>
      </c>
    </row>
    <row r="47" spans="1:15" ht="15">
      <c r="A47" s="31" t="s">
        <v>75</v>
      </c>
      <c r="B47" s="2" t="s">
        <v>76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28.5">
      <c r="A48" s="1">
        <v>101</v>
      </c>
      <c r="B48" s="32" t="s">
        <v>41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</row>
    <row r="49" spans="1:15" ht="15">
      <c r="A49" s="1">
        <v>102</v>
      </c>
      <c r="B49" s="24" t="s">
        <v>42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</row>
    <row r="50" spans="1:15" ht="28.5">
      <c r="A50" s="1">
        <v>103</v>
      </c>
      <c r="B50" s="24" t="s">
        <v>43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</row>
    <row r="51" spans="1:15" ht="28.5">
      <c r="A51" s="1">
        <v>104</v>
      </c>
      <c r="B51" s="24" t="s">
        <v>44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</row>
    <row r="52" spans="1:15" ht="15">
      <c r="A52" s="1">
        <v>105</v>
      </c>
      <c r="B52" s="3" t="s">
        <v>45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</row>
    <row r="53" spans="1:15" ht="42.75">
      <c r="A53" s="1">
        <v>106</v>
      </c>
      <c r="B53" s="24" t="s">
        <v>46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</row>
    <row r="54" spans="1:15" ht="42.75">
      <c r="A54" s="1">
        <v>107</v>
      </c>
      <c r="B54" s="24" t="s">
        <v>77</v>
      </c>
      <c r="C54" s="3">
        <v>0.13</v>
      </c>
      <c r="D54" s="3">
        <v>0.14</v>
      </c>
      <c r="E54" s="3">
        <v>0.14</v>
      </c>
      <c r="F54" s="3">
        <v>0.14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</row>
    <row r="55" spans="1:15" ht="15">
      <c r="A55" s="1">
        <v>108</v>
      </c>
      <c r="B55" s="3" t="s">
        <v>47</v>
      </c>
      <c r="C55" s="6">
        <v>0.42</v>
      </c>
      <c r="D55" s="6">
        <v>0.42</v>
      </c>
      <c r="E55" s="6">
        <v>0.42</v>
      </c>
      <c r="F55" s="6">
        <v>0.42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</row>
    <row r="56" spans="1:21" s="13" customFormat="1" ht="15">
      <c r="A56" s="1">
        <v>109</v>
      </c>
      <c r="B56" s="3" t="s">
        <v>48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9"/>
      <c r="Q56" s="9"/>
      <c r="R56" s="9"/>
      <c r="S56" s="9"/>
      <c r="T56" s="9"/>
      <c r="U56" s="9"/>
    </row>
    <row r="57" spans="1:15" ht="15">
      <c r="A57" s="1">
        <v>800</v>
      </c>
      <c r="B57" s="3" t="s">
        <v>49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</row>
    <row r="58" spans="1:15" s="34" customFormat="1" ht="15">
      <c r="A58" s="33"/>
      <c r="B58" s="2" t="s">
        <v>50</v>
      </c>
      <c r="C58" s="2">
        <f>SUM(C54:C57)</f>
        <v>0.55</v>
      </c>
      <c r="D58" s="2">
        <f aca="true" t="shared" si="6" ref="D58:O58">SUM(D54:D57)</f>
        <v>0.56</v>
      </c>
      <c r="E58" s="2">
        <f t="shared" si="6"/>
        <v>0.56</v>
      </c>
      <c r="F58" s="2">
        <f t="shared" si="6"/>
        <v>0.56</v>
      </c>
      <c r="G58" s="2">
        <f t="shared" si="6"/>
        <v>0</v>
      </c>
      <c r="H58" s="2">
        <f t="shared" si="6"/>
        <v>0</v>
      </c>
      <c r="I58" s="2">
        <f t="shared" si="6"/>
        <v>0</v>
      </c>
      <c r="J58" s="2">
        <f t="shared" si="6"/>
        <v>0</v>
      </c>
      <c r="K58" s="2">
        <f t="shared" si="6"/>
        <v>0</v>
      </c>
      <c r="L58" s="2">
        <f t="shared" si="6"/>
        <v>0</v>
      </c>
      <c r="M58" s="2">
        <f t="shared" si="6"/>
        <v>0</v>
      </c>
      <c r="N58" s="2">
        <f t="shared" si="6"/>
        <v>0</v>
      </c>
      <c r="O58" s="2">
        <f t="shared" si="6"/>
        <v>0</v>
      </c>
    </row>
    <row r="59" spans="1:16" s="34" customFormat="1" ht="15">
      <c r="A59" s="33"/>
      <c r="B59" s="2" t="s">
        <v>51</v>
      </c>
      <c r="C59" s="2">
        <f>C26+C33+C38+C39+C46+C58</f>
        <v>14.66</v>
      </c>
      <c r="D59" s="2">
        <f aca="true" t="shared" si="7" ref="D59:O59">D26+D33+D38+D39+D46+D58</f>
        <v>16.15</v>
      </c>
      <c r="E59" s="2">
        <f t="shared" si="7"/>
        <v>18.74</v>
      </c>
      <c r="F59" s="2">
        <f t="shared" si="7"/>
        <v>21.919999999999995</v>
      </c>
      <c r="G59" s="2">
        <f t="shared" si="7"/>
        <v>3.3600000000000008</v>
      </c>
      <c r="H59" s="2">
        <f t="shared" si="7"/>
        <v>10.450000000000001</v>
      </c>
      <c r="I59" s="2">
        <f t="shared" si="7"/>
        <v>10.730000000000002</v>
      </c>
      <c r="J59" s="2">
        <f t="shared" si="7"/>
        <v>10.889875</v>
      </c>
      <c r="K59" s="2">
        <f t="shared" si="7"/>
        <v>11.068860937500002</v>
      </c>
      <c r="L59" s="2">
        <f t="shared" si="7"/>
        <v>11.459107792968751</v>
      </c>
      <c r="M59" s="2">
        <f t="shared" si="7"/>
        <v>11.703007419677736</v>
      </c>
      <c r="N59" s="2">
        <f t="shared" si="7"/>
        <v>11.96322075439148</v>
      </c>
      <c r="O59" s="2">
        <f t="shared" si="7"/>
        <v>12.232708089260521</v>
      </c>
      <c r="P59" s="35"/>
    </row>
    <row r="60" spans="1:15" s="34" customFormat="1" ht="16.5" customHeight="1">
      <c r="A60" s="33"/>
      <c r="B60" s="28" t="s">
        <v>78</v>
      </c>
      <c r="C60" s="8">
        <f>C59+C19</f>
        <v>55.56999999999999</v>
      </c>
      <c r="D60" s="8">
        <f aca="true" t="shared" si="8" ref="D60:O60">D59+D19</f>
        <v>76.28</v>
      </c>
      <c r="E60" s="8">
        <f t="shared" si="8"/>
        <v>86.28999999999999</v>
      </c>
      <c r="F60" s="8">
        <f t="shared" si="8"/>
        <v>73.22999999999999</v>
      </c>
      <c r="G60" s="8">
        <f t="shared" si="8"/>
        <v>48.66</v>
      </c>
      <c r="H60" s="8">
        <f t="shared" si="8"/>
        <v>72.75999999999999</v>
      </c>
      <c r="I60" s="8">
        <f t="shared" si="8"/>
        <v>76.79</v>
      </c>
      <c r="J60" s="8">
        <f t="shared" si="8"/>
        <v>85.02691064377584</v>
      </c>
      <c r="K60" s="8">
        <f t="shared" si="8"/>
        <v>91.94095507687965</v>
      </c>
      <c r="L60" s="8">
        <f t="shared" si="8"/>
        <v>100.3697812896159</v>
      </c>
      <c r="M60" s="8">
        <f t="shared" si="8"/>
        <v>109.6881801891814</v>
      </c>
      <c r="N60" s="8">
        <f t="shared" si="8"/>
        <v>120.01362277408461</v>
      </c>
      <c r="O60" s="8">
        <f t="shared" si="8"/>
        <v>131.5478102225562</v>
      </c>
    </row>
    <row r="62" spans="1:21" s="13" customFormat="1" ht="15">
      <c r="A62" s="36"/>
      <c r="B62" s="37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9:16" ht="15.75">
      <c r="I63" s="10">
        <v>-0.82000000000005</v>
      </c>
      <c r="J63" s="10">
        <v>28.610125000000096</v>
      </c>
      <c r="K63" s="10">
        <v>34.57823906250002</v>
      </c>
      <c r="L63" s="10">
        <v>39.213337957031285</v>
      </c>
      <c r="M63" s="10">
        <v>44.215911117197265</v>
      </c>
      <c r="N63" s="10">
        <v>52.82496247468191</v>
      </c>
      <c r="O63" s="10">
        <v>60.26668347269958</v>
      </c>
      <c r="P63" s="40"/>
    </row>
    <row r="65" spans="3:15" ht="15.75">
      <c r="C65" s="11">
        <v>2506.09</v>
      </c>
      <c r="D65" s="11">
        <v>3229.08</v>
      </c>
      <c r="E65" s="11">
        <v>6132.76</v>
      </c>
      <c r="F65" s="11">
        <v>7144.55</v>
      </c>
      <c r="G65" s="11">
        <v>8399.88</v>
      </c>
      <c r="H65" s="11">
        <v>9344.87</v>
      </c>
      <c r="I65" s="11">
        <v>10396.16</v>
      </c>
      <c r="J65" s="11">
        <v>11565.73</v>
      </c>
      <c r="K65" s="11">
        <v>12866.88</v>
      </c>
      <c r="L65" s="11">
        <v>14314.4</v>
      </c>
      <c r="M65" s="11">
        <v>15924.77</v>
      </c>
      <c r="N65" s="11">
        <v>17716.31</v>
      </c>
      <c r="O65" s="11">
        <v>19709.39</v>
      </c>
    </row>
    <row r="66" spans="10:16" ht="15">
      <c r="J66" s="9">
        <f aca="true" t="shared" si="9" ref="J66:O66">J63/J65*100</f>
        <v>0.24736981582658507</v>
      </c>
      <c r="K66" s="9">
        <f t="shared" si="9"/>
        <v>0.26873833487605403</v>
      </c>
      <c r="L66" s="9">
        <f t="shared" si="9"/>
        <v>0.2739432875777629</v>
      </c>
      <c r="M66" s="9">
        <f t="shared" si="9"/>
        <v>0.2776549433191014</v>
      </c>
      <c r="N66" s="9">
        <f t="shared" si="9"/>
        <v>0.29817136003311023</v>
      </c>
      <c r="O66" s="9">
        <f t="shared" si="9"/>
        <v>0.3057765028379853</v>
      </c>
      <c r="P66" s="35"/>
    </row>
  </sheetData>
  <sheetProtection/>
  <mergeCells count="5">
    <mergeCell ref="A1:B3"/>
    <mergeCell ref="C1:O1"/>
    <mergeCell ref="R1:S1"/>
    <mergeCell ref="B5:O5"/>
    <mergeCell ref="B20:O20"/>
  </mergeCells>
  <printOptions gridLines="1" horizontalCentered="1"/>
  <pageMargins left="0.39" right="0.35" top="1.05" bottom="2.28" header="0.46" footer="1.02"/>
  <pageSetup firstPageNumber="328" useFirstPageNumber="1" fitToHeight="0" horizontalDpi="600" verticalDpi="600" orientation="landscape" pageOrder="overThenDown" paperSize="9" scale="90" r:id="rId1"/>
  <headerFooter alignWithMargins="0">
    <oddHeader>&amp;L&amp;"Arial,Bold"&amp;12
Name of State:  SIKKIM
&amp;C&amp;"Arial,Bold"&amp;12
Details of Internal Debt and Loans &amp;&amp; Advances (Disbursement)&amp;R&amp;"Arial,Bold"&amp;12
Statement No 18(b)
Rs. in Crore</oddHeader>
    <oddFooter>&amp;C&amp;P</oddFooter>
  </headerFooter>
  <rowBreaks count="3" manualBreakCount="3">
    <brk id="25" max="14" man="1"/>
    <brk id="44" max="14" man="1"/>
    <brk id="6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fcdserver</cp:lastModifiedBy>
  <cp:lastPrinted>2013-12-05T06:44:22Z</cp:lastPrinted>
  <dcterms:created xsi:type="dcterms:W3CDTF">2008-02-04T07:28:21Z</dcterms:created>
  <dcterms:modified xsi:type="dcterms:W3CDTF">2013-12-05T06:44:23Z</dcterms:modified>
  <cp:category/>
  <cp:version/>
  <cp:contentType/>
  <cp:contentStatus/>
</cp:coreProperties>
</file>